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agioneria\CONTO CONSUNTIVO 2024\"/>
    </mc:Choice>
  </mc:AlternateContent>
  <xr:revisionPtr revIDLastSave="0" documentId="13_ncr:1_{CA1D842E-6AEB-44A6-85A2-EB16C5B8CC0A}" xr6:coauthVersionLast="47" xr6:coauthVersionMax="47" xr10:uidLastSave="{00000000-0000-0000-0000-000000000000}"/>
  <bookViews>
    <workbookView xWindow="-120" yWindow="-120" windowWidth="29040" windowHeight="15840" tabRatio="855" activeTab="7" xr2:uid="{00000000-000D-0000-FFFF-FFFF00000000}"/>
  </bookViews>
  <sheets>
    <sheet name="Salone Polivalente" sheetId="9" r:id="rId1"/>
    <sheet name="Impianti sportivi" sheetId="8" r:id="rId2"/>
    <sheet name="Mensa" sheetId="2" r:id="rId3"/>
    <sheet name="illuminazione votiva" sheetId="12" r:id="rId4"/>
    <sheet name="Peso Pubblico" sheetId="11" r:id="rId5"/>
    <sheet name="Trasporto Scolastico" sheetId="10" r:id="rId6"/>
    <sheet name="doposcuola" sheetId="16" r:id="rId7"/>
    <sheet name="Riepilogo Generale" sheetId="15" r:id="rId8"/>
  </sheets>
  <externalReferences>
    <externalReference r:id="rId9"/>
    <externalReference r:id="rId10"/>
  </externalReferences>
  <definedNames>
    <definedName name="Asilo_nido_Entrate_totali_accertato">'Salone Polivalente'!$C$14</definedName>
    <definedName name="Asilo_nido_Entrate_totali_stanziato">'[1]Asilo nido'!$B$21</definedName>
    <definedName name="Asilo_nido_Uscite_totali_impegnato">'Salone Polivalente'!$E$14</definedName>
    <definedName name="Asilo_nido_Uscite_totali_stanziato">'Salone Polivalente'!$D$14</definedName>
    <definedName name="Centri_sportivi_Entrate_totali_accertato">'Impianti sportivi'!$C$19</definedName>
    <definedName name="Centri_sportivi_Entrate_totali_stanziato">'Impianti sportivi'!$B$19</definedName>
    <definedName name="Centri_sportivi_Uscite_totali_impegnato">'Impianti sportivi'!$E$19</definedName>
    <definedName name="Centri_sportivi_Uscite_totali_stanziato">'Impianti sportivi'!$D$19</definedName>
    <definedName name="Estate_Ragazzi_Entrate_totali_accertato">'[1]Estate Ragazzi'!$C$15</definedName>
    <definedName name="Estate_Ragazzi_Entrate_totali_stanziato">'[1]Estate Ragazzi'!$B$15</definedName>
    <definedName name="Estate_Ragazzi_Uscite_totali_impegnato">'[1]Estate Ragazzi'!$E$15</definedName>
    <definedName name="Estate_Ragazzi_Uscite_totali_stanziato">'[1]Estate Ragazzi'!$D$15</definedName>
    <definedName name="Lampade_votive_Entrate_totali_accertato">'[1]Lampade votive'!$C$31</definedName>
    <definedName name="Lampade_votive_Entrate_totali_stanziato">'[1]Lampade votive'!$B$31</definedName>
    <definedName name="Lampade_votive_Uscite_totali_impegnato">'[1]Lampade votive'!$E$31</definedName>
    <definedName name="Lampade_votive_Uscite_totali_stanziato">'[1]Lampade votive'!$D$31</definedName>
    <definedName name="Mensa_Entrate_totali_accertato">[1]Mensa!$C$18</definedName>
    <definedName name="Mensa_Entrate_totali_stanziato">[1]Mensa!$B$18</definedName>
    <definedName name="Mensa_Uscite_totali_impegnato">[1]Mensa!$E$18</definedName>
    <definedName name="Mensa_Uscite_totali_stanziato">[1]Mensa!$D$18</definedName>
    <definedName name="Museo_Entrate_totali_accertato">[1]Museo!$C$20</definedName>
    <definedName name="Museo_Entrate_totali_stanziato">[1]Museo!$B$20</definedName>
    <definedName name="Museo_Uscite_totali_impegnato">[1]Museo!$E$20</definedName>
    <definedName name="Museo_Uscite_totali_stanziato">[1]Museo!$D$20</definedName>
    <definedName name="Peso_pubblico_Entrate_totali_accertato">'[1]Peso pubblico'!$C$31</definedName>
    <definedName name="Peso_pubblico_Entrate_totali_stanziato">'[1]Peso pubblico'!$B$31</definedName>
    <definedName name="Peso_pubblico_Uscite_totali_impegnato">'[1]Peso pubblico'!$E$31</definedName>
    <definedName name="Peso_pubblico_Uscite_totali_stanziato">'[1]Peso pubblico'!$D$31</definedName>
    <definedName name="Soggiorno_marino_Entrate_totali_accertato">'[1]Soggiorno marino'!$C$15</definedName>
    <definedName name="Soggiorno_marino_Entrate_totali_stanziato">'[1]Soggiorno marino'!$B$15</definedName>
    <definedName name="Soggiorno_marino_Uscite_totali_impegnato">'[1]Soggiorno marino'!$E$15</definedName>
    <definedName name="Soggiorno_marino_Uscite_totali_stanziato">'[1]Soggiorno marino'!$D$15</definedName>
    <definedName name="Teatro_Entrate_totali_accertato">[1]Teatro!$C$17</definedName>
    <definedName name="Teatro_Entrate_totali_stanziato">#REF!</definedName>
    <definedName name="Teatro_Uscite_totali_impegnato">#REF!</definedName>
    <definedName name="Teatro_Uscite_totali_stanziato">#REF!</definedName>
    <definedName name="Trasporti_funebri_Entrate_totali_accertato">'[1]Trasporti funebri'!$C$14</definedName>
    <definedName name="Trasporti_funebri_Entrate_totali_stanziato">'[1]Trasporti funebri'!$B$14</definedName>
    <definedName name="Trasporti_funebri_Uscite_totali_impegnato">'[1]Trasporti funebri'!$E$14</definedName>
    <definedName name="Trasporti_funebri_Uscite_totali_stanziato">'[1]Trasporti funebri'!$D$14</definedName>
    <definedName name="trasporto_pubblico_in_concessio">'[2]Asilo Nido'!$C$19</definedName>
    <definedName name="trasporto_scolastico_accertato_totali">'[1]Trasporto scolastico'!$C$31</definedName>
    <definedName name="trasporto_scolastico_entrate_totali">'[1]Trasporto scolastico'!$B$31</definedName>
    <definedName name="trasporto_scolastico_impegnato_totale">'[1]Trasporto scolastico'!$E$31</definedName>
    <definedName name="Trasporto_scolastico_uscite_totali">'[1]Trasporto scolastico'!$D$31</definedName>
    <definedName name="Turismo_Entrate_totali_accertato">[1]Turismo!$C$16</definedName>
    <definedName name="Turismo_Entrate_totali_stanziato">[1]Turismo!$B$16</definedName>
    <definedName name="Turismo_Uscite_totali_impegnato">[1]Turismo!$E$16</definedName>
    <definedName name="Turismo_Uscite_totali_stanziato">[1]Turismo!$D$16</definedName>
    <definedName name="Uni3_Entrate_totali_accertato">[1]Uni3!$C$16</definedName>
    <definedName name="Uni3_Entrate_totali_stanziato">[1]Uni3!$B$16</definedName>
    <definedName name="Uni3_Uscite_totali_impegnato">[1]Uni3!$E$16</definedName>
    <definedName name="Uni3_Uscite_totali_stanziato">[1]Uni3!$D$16</definedName>
  </definedNames>
  <calcPr calcId="181029"/>
</workbook>
</file>

<file path=xl/calcChain.xml><?xml version="1.0" encoding="utf-8"?>
<calcChain xmlns="http://schemas.openxmlformats.org/spreadsheetml/2006/main">
  <c r="C13" i="2" l="1"/>
  <c r="F15" i="15"/>
  <c r="G15" i="15"/>
  <c r="C16" i="16"/>
  <c r="B16" i="16"/>
  <c r="E16" i="16"/>
  <c r="D16" i="16"/>
  <c r="D16" i="10"/>
  <c r="D14" i="15" s="1"/>
  <c r="B13" i="2"/>
  <c r="B15" i="2" s="1"/>
  <c r="B11" i="15" s="1"/>
  <c r="E15" i="2"/>
  <c r="E11" i="15" s="1"/>
  <c r="D15" i="2"/>
  <c r="E19" i="8"/>
  <c r="D19" i="8"/>
  <c r="D9" i="15" s="1"/>
  <c r="E16" i="10"/>
  <c r="D14" i="9"/>
  <c r="D10" i="15" s="1"/>
  <c r="E14" i="9"/>
  <c r="E10" i="15" s="1"/>
  <c r="A19" i="12"/>
  <c r="E18" i="11"/>
  <c r="D18" i="11"/>
  <c r="D13" i="15" s="1"/>
  <c r="C14" i="9"/>
  <c r="C10" i="15" s="1"/>
  <c r="B14" i="9"/>
  <c r="B10" i="15" s="1"/>
  <c r="B19" i="8"/>
  <c r="B9" i="15" s="1"/>
  <c r="C19" i="8"/>
  <c r="C9" i="15" s="1"/>
  <c r="C16" i="12"/>
  <c r="C12" i="15" s="1"/>
  <c r="E16" i="12"/>
  <c r="E12" i="15" s="1"/>
  <c r="B16" i="12"/>
  <c r="B12" i="15" s="1"/>
  <c r="D16" i="12"/>
  <c r="D12" i="15" s="1"/>
  <c r="C15" i="2"/>
  <c r="C18" i="11"/>
  <c r="C13" i="15" s="1"/>
  <c r="B18" i="11"/>
  <c r="B13" i="15" s="1"/>
  <c r="B16" i="10"/>
  <c r="B14" i="15" s="1"/>
  <c r="C16" i="10"/>
  <c r="C14" i="15" s="1"/>
  <c r="B16" i="15" l="1"/>
  <c r="A21" i="16"/>
  <c r="B21" i="16"/>
  <c r="B19" i="16"/>
  <c r="A19" i="16"/>
  <c r="B19" i="12"/>
  <c r="B24" i="8"/>
  <c r="G12" i="15"/>
  <c r="F12" i="15"/>
  <c r="E9" i="15"/>
  <c r="G9" i="15" s="1"/>
  <c r="A24" i="8"/>
  <c r="A19" i="9"/>
  <c r="B19" i="9"/>
  <c r="B17" i="9"/>
  <c r="B23" i="11"/>
  <c r="B21" i="12"/>
  <c r="A21" i="12"/>
  <c r="B19" i="10"/>
  <c r="A19" i="10"/>
  <c r="F14" i="15"/>
  <c r="A21" i="10"/>
  <c r="B21" i="10"/>
  <c r="E14" i="15"/>
  <c r="G14" i="15" s="1"/>
  <c r="E13" i="15"/>
  <c r="G13" i="15" s="1"/>
  <c r="A23" i="11"/>
  <c r="F13" i="15"/>
  <c r="A21" i="11"/>
  <c r="B21" i="11"/>
  <c r="B21" i="2"/>
  <c r="A21" i="2"/>
  <c r="C11" i="15"/>
  <c r="G11" i="15" s="1"/>
  <c r="A18" i="2"/>
  <c r="D11" i="15"/>
  <c r="B18" i="2"/>
  <c r="B22" i="8"/>
  <c r="A22" i="8"/>
  <c r="F9" i="15"/>
  <c r="G10" i="15"/>
  <c r="F10" i="15"/>
  <c r="A17" i="9"/>
  <c r="F11" i="15" l="1"/>
  <c r="D16" i="15"/>
  <c r="F16" i="15" s="1"/>
  <c r="C16" i="15"/>
  <c r="E16" i="15"/>
  <c r="G16" i="15" l="1"/>
</calcChain>
</file>

<file path=xl/sharedStrings.xml><?xml version="1.0" encoding="utf-8"?>
<sst xmlns="http://schemas.openxmlformats.org/spreadsheetml/2006/main" count="148" uniqueCount="55">
  <si>
    <t>Descrizione</t>
  </si>
  <si>
    <t>Entrate</t>
  </si>
  <si>
    <t>Uscite</t>
  </si>
  <si>
    <t>Stanziato</t>
  </si>
  <si>
    <t>Accertato</t>
  </si>
  <si>
    <t>Impegnato</t>
  </si>
  <si>
    <t>Totali:</t>
  </si>
  <si>
    <t>Differenza stanziamenti:</t>
  </si>
  <si>
    <t>Percentuale di copertura stanziamenti:</t>
  </si>
  <si>
    <t>PERSONALE</t>
  </si>
  <si>
    <t>Mensa - (Rilevante I.V.A.)</t>
  </si>
  <si>
    <t>Trasporto scolastico - (Rilevante I.V.A.)</t>
  </si>
  <si>
    <t>Riepilogo percentuale di copertura servizi a domanda individuale</t>
  </si>
  <si>
    <t>Servizi</t>
  </si>
  <si>
    <t>% copertura stanziato</t>
  </si>
  <si>
    <t>Peso pubblico</t>
  </si>
  <si>
    <t>Trasporto scolastico</t>
  </si>
  <si>
    <t>Totale:</t>
  </si>
  <si>
    <t>Mensa Scolastica</t>
  </si>
  <si>
    <t>Peso pubblico - (Rilevante I.V.A.)</t>
  </si>
  <si>
    <t>Impianti Sportivi - (Rilevante I.V.A.)</t>
  </si>
  <si>
    <t>Impianti sportivi</t>
  </si>
  <si>
    <t>Comune di Villafalletto - Provincia di Cuneo</t>
  </si>
  <si>
    <t xml:space="preserve">PERSONALE </t>
  </si>
  <si>
    <t>illuminazione votiva - (Rilevante I.V.A.)</t>
  </si>
  <si>
    <t>PROVENTI ILLUMINAZIONE VOTIVA cap.740/4</t>
  </si>
  <si>
    <t>Salone polivalente - (Rilevante I.V.A.)</t>
  </si>
  <si>
    <t>PROVENTI DA PRIVATI - (cap. 860/4)</t>
  </si>
  <si>
    <t>% copertura accert./imp.</t>
  </si>
  <si>
    <t>Stanziato/ass.</t>
  </si>
  <si>
    <t>Salone polivalente</t>
  </si>
  <si>
    <t>Illuminazione votiva</t>
  </si>
  <si>
    <t>Differenza accertato / impegnato:</t>
  </si>
  <si>
    <t>PRESTAZIONI DI SERVIZI</t>
  </si>
  <si>
    <t>ACQUISTO DI BENI (cap.2330/2/1)</t>
  </si>
  <si>
    <t>UTILIZZO BENI (cap.2350/4/1)</t>
  </si>
  <si>
    <t>TRASFERIMENTI (cap.2360/2/1)</t>
  </si>
  <si>
    <t>ALTRI CENTRI SPORTIVI - PROVENTI (590/4/1)</t>
  </si>
  <si>
    <t>PROVENTI DA PRIVATI  (cap.550/4/1)</t>
  </si>
  <si>
    <t>TRASFERIMENTI CORRENTI DA ALTRI ENTI PUBBLICI (cap. 550/6/1-440/4/1)</t>
  </si>
  <si>
    <t>ACQUISTO DI BENI (cap. 4750/2/1)</t>
  </si>
  <si>
    <t>PRESTAZIONI DI SERVIZI (cap. 4760/2/1)</t>
  </si>
  <si>
    <t>PROVENTI PESI PUBBLICI ( cap. 780/2/1)</t>
  </si>
  <si>
    <t>PRESTAZIONI DI SERVIZI (cap.1900/2/1 -1900/6/1)</t>
  </si>
  <si>
    <t>PROVENTI DA PRIVATI (cap. 550/2/1)</t>
  </si>
  <si>
    <t xml:space="preserve"> (cap. 470/12/2 e 470/12/3 e 470/12/4 e 470/12/5 - 470/12/6 - 470/12/7 - 470/12/8)</t>
  </si>
  <si>
    <r>
      <t xml:space="preserve">PRESTAZIONI DI SERVIZI </t>
    </r>
    <r>
      <rPr>
        <sz val="8"/>
        <rFont val="Verdana"/>
        <family val="2"/>
      </rPr>
      <t>(cap.2340/4/1 -2340/4/2- 2340/6/2 - 2340/6/3 - 2340/6/4- 2340/6/5-2340/6/6)</t>
    </r>
  </si>
  <si>
    <t>PRESTAZIONI DI SERVIZI cap.1460/1/1-1460/1/3-1460/2/1-1460/4/2 -1460/4/4-1460/4/5-1460/4/6 -1460/4/7-1460/4/8-1460/4/9</t>
  </si>
  <si>
    <t>PRESTAZIONI DI SERVIZI (cap. 4210/2/1 - 4210/2/2) (parte)</t>
  </si>
  <si>
    <t>PRESTAZIONI DI SERVIZI (cap.1900/5/1)</t>
  </si>
  <si>
    <t>PROVENTI DA PRIVATI (cap. 550/7/1)</t>
  </si>
  <si>
    <t>doposcuola</t>
  </si>
  <si>
    <t>Doposcuola - (Rilevante I.V.A.)</t>
  </si>
  <si>
    <t>Situazione capitoli raggruppati per servizio del 2024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</si>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</sst>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;\-&quot;€&quot;\ #,##0.00"/>
    <numFmt numFmtId="165" formatCode="&quot;L.&quot;\ #,##0"/>
    <numFmt numFmtId="166" formatCode="&quot;L.&quot;\ #,##0.00"/>
    <numFmt numFmtId="167" formatCode="_-[$€-2]\ * #,##0.00_-;\-[$€-2]\ * #,##0.00_-;_-[$€-2]\ * &quot;-&quot;??_-"/>
    <numFmt numFmtId="168" formatCode="_-[$€-410]\ * #,##0.00_-;\-[$€-410]\ * #,##0.00_-;_-[$€-410]\ * &quot;-&quot;??_-;_-@_-"/>
  </numFmts>
  <fonts count="12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i/>
      <sz val="14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right"/>
    </xf>
    <xf numFmtId="165" fontId="8" fillId="3" borderId="8" xfId="0" applyNumberFormat="1" applyFont="1" applyFill="1" applyBorder="1" applyAlignment="1">
      <alignment horizontal="center" vertical="center"/>
    </xf>
    <xf numFmtId="167" fontId="4" fillId="0" borderId="9" xfId="2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7" fontId="8" fillId="3" borderId="4" xfId="0" applyNumberFormat="1" applyFont="1" applyFill="1" applyBorder="1" applyAlignment="1">
      <alignment horizontal="centerContinuous" vertical="center"/>
    </xf>
    <xf numFmtId="167" fontId="8" fillId="3" borderId="4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167" fontId="4" fillId="0" borderId="10" xfId="2" applyFont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wrapText="1"/>
    </xf>
    <xf numFmtId="167" fontId="4" fillId="0" borderId="14" xfId="2" applyFont="1" applyBorder="1" applyAlignment="1">
      <alignment horizontal="right"/>
    </xf>
    <xf numFmtId="167" fontId="4" fillId="0" borderId="15" xfId="2" applyFont="1" applyBorder="1" applyAlignment="1">
      <alignment horizontal="right"/>
    </xf>
    <xf numFmtId="167" fontId="4" fillId="0" borderId="16" xfId="2" applyFont="1" applyBorder="1" applyAlignment="1">
      <alignment horizontal="right"/>
    </xf>
    <xf numFmtId="0" fontId="4" fillId="0" borderId="16" xfId="0" applyFont="1" applyBorder="1" applyAlignment="1">
      <alignment horizontal="left" vertical="center" wrapText="1"/>
    </xf>
    <xf numFmtId="167" fontId="4" fillId="0" borderId="16" xfId="2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167" fontId="8" fillId="2" borderId="12" xfId="0" applyNumberFormat="1" applyFont="1" applyFill="1" applyBorder="1" applyAlignment="1">
      <alignment horizontal="right"/>
    </xf>
    <xf numFmtId="167" fontId="8" fillId="2" borderId="1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7" fontId="8" fillId="3" borderId="4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2" borderId="18" xfId="0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4" fillId="0" borderId="1" xfId="0" applyFont="1" applyBorder="1"/>
    <xf numFmtId="0" fontId="11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167" fontId="4" fillId="0" borderId="11" xfId="1" applyNumberFormat="1" applyFont="1" applyBorder="1" applyAlignment="1" applyProtection="1"/>
    <xf numFmtId="167" fontId="4" fillId="0" borderId="9" xfId="0" applyNumberFormat="1" applyFont="1" applyBorder="1"/>
    <xf numFmtId="167" fontId="4" fillId="0" borderId="19" xfId="0" applyNumberFormat="1" applyFont="1" applyBorder="1"/>
    <xf numFmtId="0" fontId="8" fillId="3" borderId="7" xfId="0" applyFont="1" applyFill="1" applyBorder="1"/>
    <xf numFmtId="167" fontId="8" fillId="3" borderId="7" xfId="0" applyNumberFormat="1" applyFont="1" applyFill="1" applyBorder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7" fontId="4" fillId="0" borderId="14" xfId="2" applyFont="1" applyBorder="1" applyAlignment="1">
      <alignment horizontal="right" vertical="center"/>
    </xf>
    <xf numFmtId="167" fontId="4" fillId="0" borderId="15" xfId="2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67" fontId="4" fillId="0" borderId="16" xfId="2" applyFont="1" applyBorder="1" applyAlignment="1">
      <alignment horizontal="right" vertical="center"/>
    </xf>
    <xf numFmtId="167" fontId="4" fillId="0" borderId="9" xfId="2" applyFont="1" applyBorder="1" applyAlignment="1">
      <alignment horizontal="right" vertical="center"/>
    </xf>
    <xf numFmtId="167" fontId="4" fillId="0" borderId="17" xfId="2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right" vertical="center"/>
    </xf>
    <xf numFmtId="167" fontId="8" fillId="2" borderId="7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7" fontId="4" fillId="0" borderId="10" xfId="2" applyFont="1" applyBorder="1" applyAlignment="1">
      <alignment horizontal="right" vertical="center"/>
    </xf>
    <xf numFmtId="0" fontId="4" fillId="0" borderId="16" xfId="0" applyFont="1" applyBorder="1"/>
    <xf numFmtId="0" fontId="4" fillId="0" borderId="20" xfId="0" applyFont="1" applyBorder="1"/>
    <xf numFmtId="167" fontId="4" fillId="0" borderId="11" xfId="2" applyFont="1" applyBorder="1" applyAlignment="1">
      <alignment horizontal="right"/>
    </xf>
    <xf numFmtId="165" fontId="10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4" fillId="0" borderId="2" xfId="0" applyFont="1" applyBorder="1"/>
    <xf numFmtId="0" fontId="11" fillId="0" borderId="2" xfId="0" applyFont="1" applyBorder="1" applyAlignment="1">
      <alignment horizontal="right"/>
    </xf>
    <xf numFmtId="2" fontId="4" fillId="0" borderId="11" xfId="0" applyNumberFormat="1" applyFont="1" applyBorder="1" applyAlignment="1">
      <alignment horizontal="center"/>
    </xf>
    <xf numFmtId="2" fontId="8" fillId="3" borderId="13" xfId="0" applyNumberFormat="1" applyFont="1" applyFill="1" applyBorder="1" applyAlignment="1">
      <alignment horizontal="center"/>
    </xf>
    <xf numFmtId="168" fontId="8" fillId="3" borderId="4" xfId="0" applyNumberFormat="1" applyFont="1" applyFill="1" applyBorder="1" applyAlignment="1">
      <alignment horizontal="center" vertical="center" wrapText="1" readingOrder="1"/>
    </xf>
    <xf numFmtId="167" fontId="8" fillId="3" borderId="4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left" vertical="center" wrapText="1"/>
    </xf>
    <xf numFmtId="165" fontId="8" fillId="3" borderId="8" xfId="0" applyNumberFormat="1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8" xfId="0" applyFont="1" applyBorder="1"/>
    <xf numFmtId="167" fontId="4" fillId="0" borderId="3" xfId="0" applyNumberFormat="1" applyFont="1" applyBorder="1"/>
    <xf numFmtId="167" fontId="4" fillId="0" borderId="7" xfId="0" applyNumberFormat="1" applyFont="1" applyBorder="1"/>
    <xf numFmtId="2" fontId="4" fillId="0" borderId="15" xfId="0" applyNumberFormat="1" applyFont="1" applyBorder="1" applyAlignment="1">
      <alignment horizontal="center"/>
    </xf>
    <xf numFmtId="0" fontId="4" fillId="0" borderId="23" xfId="0" applyFont="1" applyBorder="1"/>
    <xf numFmtId="2" fontId="4" fillId="0" borderId="19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/>
    </xf>
    <xf numFmtId="2" fontId="8" fillId="3" borderId="21" xfId="0" applyNumberFormat="1" applyFont="1" applyFill="1" applyBorder="1"/>
    <xf numFmtId="2" fontId="8" fillId="3" borderId="6" xfId="0" applyNumberFormat="1" applyFont="1" applyFill="1" applyBorder="1"/>
    <xf numFmtId="165" fontId="8" fillId="3" borderId="2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4" fillId="3" borderId="21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2" fontId="8" fillId="3" borderId="5" xfId="3" applyNumberFormat="1" applyFont="1" applyFill="1" applyBorder="1" applyAlignment="1">
      <alignment horizontal="center" vertical="center"/>
    </xf>
    <xf numFmtId="2" fontId="8" fillId="3" borderId="21" xfId="3" applyNumberFormat="1" applyFont="1" applyFill="1" applyBorder="1" applyAlignment="1">
      <alignment vertical="center"/>
    </xf>
    <xf numFmtId="2" fontId="8" fillId="3" borderId="6" xfId="3" applyNumberFormat="1" applyFont="1" applyFill="1" applyBorder="1" applyAlignment="1">
      <alignment vertical="center"/>
    </xf>
    <xf numFmtId="165" fontId="8" fillId="3" borderId="22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9" fontId="6" fillId="0" borderId="18" xfId="3" applyFont="1" applyBorder="1" applyAlignment="1">
      <alignment horizontal="center" vertical="center"/>
    </xf>
    <xf numFmtId="9" fontId="4" fillId="0" borderId="12" xfId="3" applyFont="1" applyBorder="1" applyAlignment="1">
      <alignment horizontal="center" vertical="center"/>
    </xf>
    <xf numFmtId="9" fontId="4" fillId="0" borderId="13" xfId="3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8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/>
    <xf numFmtId="0" fontId="9" fillId="2" borderId="18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3" xfId="0" applyFont="1" applyFill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8" fillId="0" borderId="18" xfId="0" applyFont="1" applyBorder="1" applyAlignment="1">
      <alignment horizontal="center" vertical="center"/>
    </xf>
  </cellXfs>
  <cellStyles count="4">
    <cellStyle name="Collegamento ipertestuale" xfId="1" builtinId="8"/>
    <cellStyle name="Euro" xfId="2" xr:uid="{00000000-0005-0000-0000-000001000000}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Excel\S.D.I\Servizi%20domanda%20indiv.2002%20in%20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ATO\Servizi%20domanda%20indiv.2006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ilo nido"/>
      <sheetName val="Centri sportivi"/>
      <sheetName val="Teatro"/>
      <sheetName val="Estate Ragazzi"/>
      <sheetName val="Uni3"/>
      <sheetName val="Soggiorno marino"/>
      <sheetName val="Mensa"/>
      <sheetName val="Turismo"/>
      <sheetName val="Trasporti funebri"/>
      <sheetName val="Lampade votive"/>
      <sheetName val="Peso pubblico"/>
      <sheetName val="Trasporto scolastico"/>
      <sheetName val="Museo"/>
      <sheetName val="Riepilogo generale"/>
    </sheetNames>
    <sheetDataSet>
      <sheetData sheetId="0">
        <row r="21">
          <cell r="B21">
            <v>245317</v>
          </cell>
        </row>
      </sheetData>
      <sheetData sheetId="1"/>
      <sheetData sheetId="2">
        <row r="17">
          <cell r="C17">
            <v>0</v>
          </cell>
        </row>
      </sheetData>
      <sheetData sheetId="3">
        <row r="15">
          <cell r="B15">
            <v>29955</v>
          </cell>
          <cell r="C15">
            <v>0</v>
          </cell>
          <cell r="D15">
            <v>81276</v>
          </cell>
          <cell r="E15">
            <v>0</v>
          </cell>
        </row>
      </sheetData>
      <sheetData sheetId="4">
        <row r="16">
          <cell r="B16">
            <v>92962</v>
          </cell>
          <cell r="C16">
            <v>0</v>
          </cell>
          <cell r="D16">
            <v>115170</v>
          </cell>
          <cell r="E16">
            <v>0</v>
          </cell>
        </row>
      </sheetData>
      <sheetData sheetId="5">
        <row r="15">
          <cell r="B15">
            <v>24790</v>
          </cell>
          <cell r="C15">
            <v>0</v>
          </cell>
          <cell r="D15">
            <v>30987</v>
          </cell>
          <cell r="E15">
            <v>0</v>
          </cell>
        </row>
      </sheetData>
      <sheetData sheetId="6">
        <row r="18">
          <cell r="B18">
            <v>367459</v>
          </cell>
          <cell r="C18">
            <v>0</v>
          </cell>
          <cell r="D18">
            <v>517937</v>
          </cell>
          <cell r="E18">
            <v>0</v>
          </cell>
        </row>
      </sheetData>
      <sheetData sheetId="7">
        <row r="16">
          <cell r="B16">
            <v>258</v>
          </cell>
          <cell r="C16">
            <v>0</v>
          </cell>
          <cell r="D16">
            <v>55823</v>
          </cell>
          <cell r="E16">
            <v>0</v>
          </cell>
        </row>
      </sheetData>
      <sheetData sheetId="8">
        <row r="14">
          <cell r="B14">
            <v>28405</v>
          </cell>
          <cell r="C14">
            <v>0</v>
          </cell>
          <cell r="D14">
            <v>23241</v>
          </cell>
          <cell r="E14">
            <v>0</v>
          </cell>
        </row>
      </sheetData>
      <sheetData sheetId="9"/>
      <sheetData sheetId="10"/>
      <sheetData sheetId="11"/>
      <sheetData sheetId="12">
        <row r="20">
          <cell r="B20">
            <v>7747</v>
          </cell>
          <cell r="C20">
            <v>0</v>
          </cell>
          <cell r="D20">
            <v>156052</v>
          </cell>
          <cell r="E20">
            <v>0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 Generale"/>
      <sheetName val="Asilo Nido"/>
      <sheetName val="Impianti sportivi"/>
      <sheetName val="Teatro "/>
      <sheetName val="Mensa"/>
      <sheetName val="Turismo"/>
      <sheetName val="Trasporti funebri"/>
      <sheetName val="Lampade votive"/>
      <sheetName val="Peso Pubblico"/>
      <sheetName val="Trasporto Scolastico"/>
      <sheetName val="Museo-Gipsoteca"/>
      <sheetName val="riepilogo trasp.pubbl."/>
      <sheetName val="Trasporto pubblico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E19"/>
  <sheetViews>
    <sheetView workbookViewId="0">
      <selection activeCell="B19" sqref="B19:D19"/>
    </sheetView>
  </sheetViews>
  <sheetFormatPr defaultColWidth="9.140625" defaultRowHeight="12.75" x14ac:dyDescent="0.2"/>
  <cols>
    <col min="1" max="1" width="51.28515625" style="1" customWidth="1"/>
    <col min="2" max="5" width="16.5703125" style="1" customWidth="1"/>
    <col min="6" max="16384" width="9.140625" style="1"/>
  </cols>
  <sheetData>
    <row r="1" spans="1:5" x14ac:dyDescent="0.2">
      <c r="A1" s="2"/>
      <c r="B1" s="3"/>
      <c r="C1" s="3"/>
      <c r="D1" s="3"/>
      <c r="E1" s="4"/>
    </row>
    <row r="2" spans="1:5" ht="18" x14ac:dyDescent="0.2">
      <c r="A2" s="131" t="s">
        <v>22</v>
      </c>
      <c r="B2" s="132"/>
      <c r="C2" s="132"/>
      <c r="D2" s="132"/>
      <c r="E2" s="133"/>
    </row>
    <row r="3" spans="1:5" ht="18" x14ac:dyDescent="0.2">
      <c r="A3" s="134" t="s">
        <v>26</v>
      </c>
      <c r="B3" s="135"/>
      <c r="C3" s="135"/>
      <c r="D3" s="136"/>
      <c r="E3" s="137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12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27" t="s">
        <v>33</v>
      </c>
      <c r="B9" s="26"/>
      <c r="C9" s="26"/>
      <c r="D9" s="26">
        <v>5110</v>
      </c>
      <c r="E9" s="26">
        <v>4419.3499999999995</v>
      </c>
    </row>
    <row r="10" spans="1:5" ht="25.5" x14ac:dyDescent="0.2">
      <c r="A10" s="35" t="s">
        <v>45</v>
      </c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 t="s">
        <v>27</v>
      </c>
      <c r="B12" s="26">
        <v>1500</v>
      </c>
      <c r="C12" s="26">
        <v>1170</v>
      </c>
      <c r="D12" s="26"/>
      <c r="E12" s="26"/>
    </row>
    <row r="13" spans="1:5" x14ac:dyDescent="0.2">
      <c r="A13" s="28"/>
      <c r="B13" s="26"/>
      <c r="C13" s="26"/>
      <c r="D13" s="26"/>
      <c r="E13" s="26"/>
    </row>
    <row r="14" spans="1:5" x14ac:dyDescent="0.2">
      <c r="A14" s="21" t="s">
        <v>6</v>
      </c>
      <c r="B14" s="22">
        <f>SUM(B9:B13)</f>
        <v>1500</v>
      </c>
      <c r="C14" s="22">
        <f>SUM(C9:C13)</f>
        <v>1170</v>
      </c>
      <c r="D14" s="22">
        <f>SUM(D9:D13)</f>
        <v>5110</v>
      </c>
      <c r="E14" s="22">
        <f>SUM(E9:E13)</f>
        <v>4419.3499999999995</v>
      </c>
    </row>
    <row r="15" spans="1:5" x14ac:dyDescent="0.2">
      <c r="A15" s="23"/>
      <c r="B15" s="24"/>
      <c r="C15" s="24"/>
      <c r="D15" s="24"/>
      <c r="E15" s="116"/>
    </row>
    <row r="16" spans="1:5" x14ac:dyDescent="0.2">
      <c r="A16" s="25" t="s">
        <v>7</v>
      </c>
      <c r="B16" s="119" t="s">
        <v>8</v>
      </c>
      <c r="C16" s="120"/>
      <c r="D16" s="121"/>
      <c r="E16" s="117"/>
    </row>
    <row r="17" spans="1:5" x14ac:dyDescent="0.2">
      <c r="A17" s="29">
        <f>B14 - D14</f>
        <v>-3610</v>
      </c>
      <c r="B17" s="122">
        <f>(B14 / D14)*100</f>
        <v>29.354207436399214</v>
      </c>
      <c r="C17" s="123"/>
      <c r="D17" s="124"/>
      <c r="E17" s="118"/>
    </row>
    <row r="18" spans="1:5" x14ac:dyDescent="0.2">
      <c r="A18" s="106" t="s">
        <v>32</v>
      </c>
      <c r="B18" s="125" t="s">
        <v>8</v>
      </c>
      <c r="C18" s="126"/>
      <c r="D18" s="127"/>
      <c r="E18" s="117"/>
    </row>
    <row r="19" spans="1:5" x14ac:dyDescent="0.2">
      <c r="A19" s="107">
        <f>C14 - E14</f>
        <v>-3249.3499999999995</v>
      </c>
      <c r="B19" s="128">
        <f>(C14/E14)*100</f>
        <v>26.474481541403151</v>
      </c>
      <c r="C19" s="129"/>
      <c r="D19" s="130"/>
      <c r="E19" s="118"/>
    </row>
  </sheetData>
  <mergeCells count="11">
    <mergeCell ref="A2:E2"/>
    <mergeCell ref="A3:E3"/>
    <mergeCell ref="A5:E5"/>
    <mergeCell ref="B7:C7"/>
    <mergeCell ref="D7:E7"/>
    <mergeCell ref="E15:E17"/>
    <mergeCell ref="B16:D16"/>
    <mergeCell ref="B17:D17"/>
    <mergeCell ref="E18:E19"/>
    <mergeCell ref="B18:D18"/>
    <mergeCell ref="B19:D19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E24"/>
  <sheetViews>
    <sheetView topLeftCell="A3" workbookViewId="0">
      <selection activeCell="B24" sqref="B24:D24"/>
    </sheetView>
  </sheetViews>
  <sheetFormatPr defaultColWidth="20.7109375" defaultRowHeight="12.75" x14ac:dyDescent="0.2"/>
  <cols>
    <col min="1" max="1" width="73.42578125" style="72" customWidth="1"/>
    <col min="2" max="3" width="16.5703125" style="72" customWidth="1"/>
    <col min="4" max="4" width="18.7109375" style="72" bestFit="1" customWidth="1"/>
    <col min="5" max="5" width="16.5703125" style="72" customWidth="1"/>
    <col min="6" max="16384" width="20.7109375" style="72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2"/>
      <c r="B2" s="3"/>
      <c r="C2" s="3"/>
      <c r="D2" s="3"/>
      <c r="E2" s="4"/>
    </row>
    <row r="3" spans="1:5" ht="18" x14ac:dyDescent="0.2">
      <c r="A3" s="134" t="s">
        <v>20</v>
      </c>
      <c r="B3" s="135"/>
      <c r="C3" s="135"/>
      <c r="D3" s="136"/>
      <c r="E3" s="137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73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74"/>
      <c r="B8" s="75" t="s">
        <v>3</v>
      </c>
      <c r="C8" s="76" t="s">
        <v>4</v>
      </c>
      <c r="D8" s="77" t="s">
        <v>3</v>
      </c>
      <c r="E8" s="76" t="s">
        <v>5</v>
      </c>
    </row>
    <row r="9" spans="1:5" x14ac:dyDescent="0.2">
      <c r="A9" s="78" t="s">
        <v>9</v>
      </c>
      <c r="B9" s="79"/>
      <c r="C9" s="79"/>
      <c r="D9" s="79">
        <v>500</v>
      </c>
      <c r="E9" s="80">
        <v>500</v>
      </c>
    </row>
    <row r="10" spans="1:5" x14ac:dyDescent="0.2">
      <c r="A10" s="81" t="s">
        <v>34</v>
      </c>
      <c r="B10" s="82"/>
      <c r="C10" s="82"/>
      <c r="D10" s="82">
        <v>3000</v>
      </c>
      <c r="E10" s="83">
        <v>1370.46</v>
      </c>
    </row>
    <row r="11" spans="1:5" ht="23.25" x14ac:dyDescent="0.2">
      <c r="A11" s="39" t="s">
        <v>46</v>
      </c>
      <c r="B11" s="82"/>
      <c r="C11" s="82"/>
      <c r="D11" s="82">
        <v>26988</v>
      </c>
      <c r="E11" s="83">
        <v>22587.43</v>
      </c>
    </row>
    <row r="12" spans="1:5" x14ac:dyDescent="0.2">
      <c r="A12" s="81" t="s">
        <v>35</v>
      </c>
      <c r="B12" s="82"/>
      <c r="C12" s="82"/>
      <c r="D12" s="82">
        <v>0</v>
      </c>
      <c r="E12" s="83">
        <v>0</v>
      </c>
    </row>
    <row r="13" spans="1:5" x14ac:dyDescent="0.2">
      <c r="A13" s="81" t="s">
        <v>36</v>
      </c>
      <c r="B13" s="82"/>
      <c r="C13" s="82"/>
      <c r="D13" s="82">
        <v>14000</v>
      </c>
      <c r="E13" s="83">
        <v>14000</v>
      </c>
    </row>
    <row r="14" spans="1:5" x14ac:dyDescent="0.2">
      <c r="A14" s="81"/>
      <c r="B14" s="82"/>
      <c r="C14" s="82"/>
      <c r="D14" s="82"/>
      <c r="E14" s="83"/>
    </row>
    <row r="15" spans="1:5" x14ac:dyDescent="0.2">
      <c r="A15" s="81"/>
      <c r="B15" s="82"/>
      <c r="C15" s="82"/>
      <c r="D15" s="82"/>
      <c r="E15" s="83"/>
    </row>
    <row r="16" spans="1:5" x14ac:dyDescent="0.2">
      <c r="A16" s="81" t="s">
        <v>37</v>
      </c>
      <c r="B16" s="82">
        <v>1300</v>
      </c>
      <c r="C16" s="82">
        <v>1109.45</v>
      </c>
      <c r="D16" s="82"/>
      <c r="E16" s="83"/>
    </row>
    <row r="17" spans="1:5" ht="12.75" customHeight="1" x14ac:dyDescent="0.2">
      <c r="A17" s="92"/>
      <c r="B17" s="84"/>
      <c r="C17" s="85"/>
      <c r="D17" s="85"/>
      <c r="E17" s="86"/>
    </row>
    <row r="18" spans="1:5" x14ac:dyDescent="0.2">
      <c r="A18" s="87"/>
      <c r="B18" s="93"/>
      <c r="C18" s="93"/>
      <c r="D18" s="93"/>
      <c r="E18" s="93"/>
    </row>
    <row r="19" spans="1:5" x14ac:dyDescent="0.2">
      <c r="A19" s="88" t="s">
        <v>6</v>
      </c>
      <c r="B19" s="89">
        <f>SUM(B9:B18)</f>
        <v>1300</v>
      </c>
      <c r="C19" s="89">
        <f>SUM(C9:C18)</f>
        <v>1109.45</v>
      </c>
      <c r="D19" s="89">
        <f>SUM(D9:D18)</f>
        <v>44488</v>
      </c>
      <c r="E19" s="89">
        <f>SUM(E9:E18)</f>
        <v>38457.89</v>
      </c>
    </row>
    <row r="20" spans="1:5" x14ac:dyDescent="0.2">
      <c r="A20" s="90"/>
      <c r="B20" s="91"/>
      <c r="C20" s="91"/>
      <c r="D20" s="91"/>
      <c r="E20" s="116"/>
    </row>
    <row r="21" spans="1:5" x14ac:dyDescent="0.2">
      <c r="A21" s="25" t="s">
        <v>7</v>
      </c>
      <c r="B21" s="119" t="s">
        <v>8</v>
      </c>
      <c r="C21" s="120"/>
      <c r="D21" s="121"/>
      <c r="E21" s="117"/>
    </row>
    <row r="22" spans="1:5" x14ac:dyDescent="0.2">
      <c r="A22" s="103">
        <f>B19-D19</f>
        <v>-43188</v>
      </c>
      <c r="B22" s="141">
        <f>(B19 / D19)*100</f>
        <v>2.9221363064197083</v>
      </c>
      <c r="C22" s="142"/>
      <c r="D22" s="143"/>
      <c r="E22" s="117"/>
    </row>
    <row r="23" spans="1:5" x14ac:dyDescent="0.2">
      <c r="A23" s="25" t="s">
        <v>32</v>
      </c>
      <c r="B23" s="144" t="s">
        <v>8</v>
      </c>
      <c r="C23" s="145"/>
      <c r="D23" s="146"/>
      <c r="E23" s="117"/>
    </row>
    <row r="24" spans="1:5" x14ac:dyDescent="0.2">
      <c r="A24" s="104">
        <f>C19-E19</f>
        <v>-37348.44</v>
      </c>
      <c r="B24" s="147">
        <f>(C19/E19)*100</f>
        <v>2.8848436562692337</v>
      </c>
      <c r="C24" s="148"/>
      <c r="D24" s="149"/>
      <c r="E24" s="118"/>
    </row>
  </sheetData>
  <mergeCells count="10">
    <mergeCell ref="A1:E1"/>
    <mergeCell ref="A3:E3"/>
    <mergeCell ref="A5:E5"/>
    <mergeCell ref="B7:C7"/>
    <mergeCell ref="D7:E7"/>
    <mergeCell ref="E20:E24"/>
    <mergeCell ref="B21:D21"/>
    <mergeCell ref="B22:D22"/>
    <mergeCell ref="B23:D23"/>
    <mergeCell ref="B24:D24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/>
  <dimension ref="A1:E21"/>
  <sheetViews>
    <sheetView workbookViewId="0">
      <selection activeCell="E10" sqref="E10"/>
    </sheetView>
  </sheetViews>
  <sheetFormatPr defaultColWidth="20.7109375" defaultRowHeight="12.75" x14ac:dyDescent="0.2"/>
  <cols>
    <col min="1" max="1" width="62.5703125" style="57" customWidth="1"/>
    <col min="2" max="3" width="16.5703125" style="1" customWidth="1"/>
    <col min="4" max="4" width="18.7109375" style="1" bestFit="1" customWidth="1"/>
    <col min="5" max="5" width="16.5703125" style="1" customWidth="1"/>
    <col min="6" max="16384" width="20.7109375" style="1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45"/>
      <c r="B2" s="3"/>
      <c r="C2" s="3"/>
      <c r="D2" s="3"/>
      <c r="E2" s="4"/>
    </row>
    <row r="3" spans="1:5" ht="18" x14ac:dyDescent="0.2">
      <c r="A3" s="134" t="s">
        <v>10</v>
      </c>
      <c r="B3" s="135"/>
      <c r="C3" s="135"/>
      <c r="D3" s="136"/>
      <c r="E3" s="137"/>
    </row>
    <row r="4" spans="1:5" ht="18" x14ac:dyDescent="0.2">
      <c r="A4" s="46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47"/>
      <c r="B6" s="10"/>
      <c r="C6" s="10"/>
      <c r="D6" s="10"/>
      <c r="E6" s="11"/>
    </row>
    <row r="7" spans="1:5" ht="15" x14ac:dyDescent="0.2">
      <c r="A7" s="48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49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50" t="s">
        <v>23</v>
      </c>
      <c r="B9" s="36"/>
      <c r="C9" s="36"/>
      <c r="D9" s="37">
        <v>500</v>
      </c>
      <c r="E9" s="26">
        <v>500</v>
      </c>
    </row>
    <row r="10" spans="1:5" ht="38.25" x14ac:dyDescent="0.2">
      <c r="A10" s="39" t="s">
        <v>47</v>
      </c>
      <c r="B10" s="38"/>
      <c r="C10" s="38"/>
      <c r="D10" s="26">
        <v>82314</v>
      </c>
      <c r="E10" s="26">
        <v>80079.09</v>
      </c>
    </row>
    <row r="11" spans="1:5" x14ac:dyDescent="0.2">
      <c r="A11" s="51"/>
      <c r="B11" s="38"/>
      <c r="C11" s="38"/>
      <c r="D11" s="26"/>
      <c r="E11" s="26"/>
    </row>
    <row r="12" spans="1:5" x14ac:dyDescent="0.2">
      <c r="A12" s="51" t="s">
        <v>38</v>
      </c>
      <c r="B12" s="40">
        <v>40000</v>
      </c>
      <c r="C12" s="40">
        <v>42105</v>
      </c>
      <c r="D12" s="26"/>
      <c r="E12" s="26"/>
    </row>
    <row r="13" spans="1:5" ht="25.5" x14ac:dyDescent="0.2">
      <c r="A13" s="51" t="s">
        <v>39</v>
      </c>
      <c r="B13" s="40">
        <f>2500+1000</f>
        <v>3500</v>
      </c>
      <c r="C13" s="38">
        <f>4516.62+977.39</f>
        <v>5494.01</v>
      </c>
      <c r="D13" s="26"/>
      <c r="E13" s="26"/>
    </row>
    <row r="14" spans="1:5" x14ac:dyDescent="0.2">
      <c r="A14" s="52"/>
      <c r="B14" s="41"/>
      <c r="C14" s="42"/>
      <c r="D14" s="41"/>
      <c r="E14" s="20"/>
    </row>
    <row r="15" spans="1:5" x14ac:dyDescent="0.2">
      <c r="A15" s="53" t="s">
        <v>6</v>
      </c>
      <c r="B15" s="43">
        <f>SUM(B9:B14)</f>
        <v>43500</v>
      </c>
      <c r="C15" s="43">
        <f>SUM(C9:C14)</f>
        <v>47599.01</v>
      </c>
      <c r="D15" s="43">
        <f>SUM(D9:D14)</f>
        <v>82814</v>
      </c>
      <c r="E15" s="44">
        <f>SUM(E9:E14)</f>
        <v>80579.09</v>
      </c>
    </row>
    <row r="16" spans="1:5" x14ac:dyDescent="0.2">
      <c r="A16" s="54"/>
      <c r="B16" s="24"/>
      <c r="C16" s="24"/>
      <c r="D16" s="24"/>
      <c r="E16" s="116"/>
    </row>
    <row r="17" spans="1:5" x14ac:dyDescent="0.2">
      <c r="A17" s="55" t="s">
        <v>7</v>
      </c>
      <c r="B17" s="119" t="s">
        <v>8</v>
      </c>
      <c r="C17" s="120"/>
      <c r="D17" s="121"/>
      <c r="E17" s="117"/>
    </row>
    <row r="18" spans="1:5" x14ac:dyDescent="0.2">
      <c r="A18" s="56">
        <f>B15 - D15</f>
        <v>-39314</v>
      </c>
      <c r="B18" s="122">
        <f>(B15 / D15)*100</f>
        <v>52.527350447991886</v>
      </c>
      <c r="C18" s="123"/>
      <c r="D18" s="124"/>
      <c r="E18" s="118"/>
    </row>
    <row r="19" spans="1:5" x14ac:dyDescent="0.2">
      <c r="A19" s="54"/>
      <c r="B19" s="24"/>
      <c r="C19" s="24"/>
      <c r="D19" s="24"/>
      <c r="E19" s="116"/>
    </row>
    <row r="20" spans="1:5" x14ac:dyDescent="0.2">
      <c r="A20" s="105" t="s">
        <v>32</v>
      </c>
      <c r="B20" s="125" t="s">
        <v>8</v>
      </c>
      <c r="C20" s="126"/>
      <c r="D20" s="127"/>
      <c r="E20" s="117"/>
    </row>
    <row r="21" spans="1:5" x14ac:dyDescent="0.2">
      <c r="A21" s="56">
        <f>C15-E15</f>
        <v>-32980.079999999994</v>
      </c>
      <c r="B21" s="128">
        <f>(C15/E15)*100</f>
        <v>59.071168463183199</v>
      </c>
      <c r="C21" s="129"/>
      <c r="D21" s="130"/>
      <c r="E21" s="118"/>
    </row>
  </sheetData>
  <mergeCells count="11">
    <mergeCell ref="A1:E1"/>
    <mergeCell ref="A3:E3"/>
    <mergeCell ref="A5:E5"/>
    <mergeCell ref="B7:C7"/>
    <mergeCell ref="D7:E7"/>
    <mergeCell ref="E16:E18"/>
    <mergeCell ref="B17:D17"/>
    <mergeCell ref="B18:D18"/>
    <mergeCell ref="E19:E21"/>
    <mergeCell ref="B20:D20"/>
    <mergeCell ref="B21:D21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/>
  <dimension ref="A1:E21"/>
  <sheetViews>
    <sheetView workbookViewId="0">
      <selection activeCell="A5" sqref="A5:E5"/>
    </sheetView>
  </sheetViews>
  <sheetFormatPr defaultColWidth="42.7109375" defaultRowHeight="12.75" x14ac:dyDescent="0.2"/>
  <cols>
    <col min="1" max="1" width="47.7109375" style="1" customWidth="1"/>
    <col min="2" max="5" width="20.140625" style="1" customWidth="1"/>
    <col min="6" max="16384" width="42.7109375" style="1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2"/>
      <c r="B2" s="3"/>
      <c r="C2" s="3"/>
      <c r="D2" s="3"/>
      <c r="E2" s="4"/>
    </row>
    <row r="3" spans="1:5" ht="18" x14ac:dyDescent="0.2">
      <c r="A3" s="134" t="s">
        <v>24</v>
      </c>
      <c r="B3" s="150"/>
      <c r="C3" s="150"/>
      <c r="D3" s="151"/>
      <c r="E3" s="152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53" t="s">
        <v>53</v>
      </c>
      <c r="B5" s="154"/>
      <c r="C5" s="154"/>
      <c r="D5" s="154"/>
      <c r="E5" s="155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12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48</v>
      </c>
      <c r="B9" s="26"/>
      <c r="C9" s="26"/>
      <c r="D9" s="26">
        <v>1500</v>
      </c>
      <c r="E9" s="26">
        <v>1500</v>
      </c>
    </row>
    <row r="10" spans="1:5" x14ac:dyDescent="0.2">
      <c r="A10" s="31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35" t="s">
        <v>25</v>
      </c>
      <c r="B12" s="26">
        <v>1500</v>
      </c>
      <c r="C12" s="26">
        <v>1500</v>
      </c>
      <c r="D12" s="26"/>
      <c r="E12" s="26"/>
    </row>
    <row r="13" spans="1:5" x14ac:dyDescent="0.2">
      <c r="A13" s="27"/>
      <c r="B13" s="26"/>
      <c r="C13" s="26"/>
      <c r="D13" s="26"/>
      <c r="E13" s="26"/>
    </row>
    <row r="14" spans="1:5" x14ac:dyDescent="0.2">
      <c r="A14" s="28"/>
      <c r="B14" s="59"/>
      <c r="C14" s="60"/>
      <c r="D14" s="59"/>
      <c r="E14" s="60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1500</v>
      </c>
      <c r="C16" s="33">
        <f>SUM(C9:C15)</f>
        <v>1500</v>
      </c>
      <c r="D16" s="33">
        <f>SUM(D9:D15)</f>
        <v>1500</v>
      </c>
      <c r="E16" s="34">
        <f>SUM(E9:E15)</f>
        <v>1500</v>
      </c>
    </row>
    <row r="17" spans="1:5" x14ac:dyDescent="0.2">
      <c r="A17" s="23"/>
      <c r="B17" s="24"/>
      <c r="C17" s="24"/>
      <c r="D17" s="24"/>
      <c r="E17" s="116"/>
    </row>
    <row r="18" spans="1:5" x14ac:dyDescent="0.2">
      <c r="A18" s="25" t="s">
        <v>7</v>
      </c>
      <c r="B18" s="119" t="s">
        <v>8</v>
      </c>
      <c r="C18" s="120"/>
      <c r="D18" s="121"/>
      <c r="E18" s="117"/>
    </row>
    <row r="19" spans="1:5" x14ac:dyDescent="0.2">
      <c r="A19" s="30">
        <f>B12 - D9</f>
        <v>0</v>
      </c>
      <c r="B19" s="122">
        <f>(B16 / D16)*100</f>
        <v>100</v>
      </c>
      <c r="C19" s="123"/>
      <c r="D19" s="124"/>
      <c r="E19" s="118"/>
    </row>
    <row r="20" spans="1:5" x14ac:dyDescent="0.2">
      <c r="A20" s="106" t="s">
        <v>32</v>
      </c>
      <c r="B20" s="125" t="s">
        <v>8</v>
      </c>
      <c r="C20" s="126"/>
      <c r="D20" s="127"/>
      <c r="E20" s="117"/>
    </row>
    <row r="21" spans="1:5" x14ac:dyDescent="0.2">
      <c r="A21" s="107">
        <f>C16-E16</f>
        <v>0</v>
      </c>
      <c r="B21" s="128">
        <f>(C16/E16)*100</f>
        <v>100</v>
      </c>
      <c r="C21" s="129"/>
      <c r="D21" s="130"/>
      <c r="E21" s="118"/>
    </row>
  </sheetData>
  <mergeCells count="11">
    <mergeCell ref="A1:E1"/>
    <mergeCell ref="A3:E3"/>
    <mergeCell ref="A5:E5"/>
    <mergeCell ref="B7:C7"/>
    <mergeCell ref="D7:E7"/>
    <mergeCell ref="E17:E19"/>
    <mergeCell ref="B18:D18"/>
    <mergeCell ref="B19:D19"/>
    <mergeCell ref="E20:E21"/>
    <mergeCell ref="B20:D20"/>
    <mergeCell ref="B21:D21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11"/>
  <dimension ref="A1:E23"/>
  <sheetViews>
    <sheetView topLeftCell="A3" workbookViewId="0">
      <selection activeCell="B23" sqref="B23:D23"/>
    </sheetView>
  </sheetViews>
  <sheetFormatPr defaultColWidth="20.7109375" defaultRowHeight="12.75" x14ac:dyDescent="0.2"/>
  <cols>
    <col min="1" max="1" width="41.7109375" style="1" customWidth="1"/>
    <col min="2" max="5" width="16.5703125" style="1" customWidth="1"/>
    <col min="6" max="16384" width="20.7109375" style="1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2"/>
      <c r="B2" s="3"/>
      <c r="C2" s="3"/>
      <c r="D2" s="3"/>
      <c r="E2" s="4"/>
    </row>
    <row r="3" spans="1:5" ht="18" x14ac:dyDescent="0.2">
      <c r="A3" s="134" t="s">
        <v>19</v>
      </c>
      <c r="B3" s="135"/>
      <c r="C3" s="135"/>
      <c r="D3" s="136"/>
      <c r="E3" s="137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12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ht="15" x14ac:dyDescent="0.2">
      <c r="A9" s="31" t="s">
        <v>9</v>
      </c>
      <c r="B9" s="97"/>
      <c r="C9" s="98"/>
      <c r="D9" s="96">
        <v>800</v>
      </c>
      <c r="E9" s="96">
        <v>800</v>
      </c>
    </row>
    <row r="10" spans="1:5" x14ac:dyDescent="0.2">
      <c r="A10" s="31" t="s">
        <v>40</v>
      </c>
      <c r="B10" s="96"/>
      <c r="C10" s="96"/>
      <c r="D10" s="96">
        <v>500</v>
      </c>
      <c r="E10" s="96">
        <v>189.71</v>
      </c>
    </row>
    <row r="11" spans="1:5" x14ac:dyDescent="0.2">
      <c r="A11" s="27" t="s">
        <v>41</v>
      </c>
      <c r="B11" s="26"/>
      <c r="C11" s="26"/>
      <c r="D11" s="26">
        <v>600</v>
      </c>
      <c r="E11" s="26">
        <v>198.42</v>
      </c>
    </row>
    <row r="12" spans="1:5" x14ac:dyDescent="0.2">
      <c r="A12" s="27"/>
      <c r="B12" s="26"/>
      <c r="C12" s="26"/>
      <c r="D12" s="26"/>
      <c r="E12" s="26"/>
    </row>
    <row r="13" spans="1:5" x14ac:dyDescent="0.2">
      <c r="A13" s="27"/>
      <c r="B13" s="26"/>
      <c r="C13" s="26"/>
      <c r="D13" s="26"/>
      <c r="E13" s="26"/>
    </row>
    <row r="14" spans="1:5" x14ac:dyDescent="0.2">
      <c r="A14" s="27"/>
      <c r="B14" s="26"/>
      <c r="C14" s="26"/>
      <c r="D14" s="26"/>
      <c r="E14" s="26"/>
    </row>
    <row r="15" spans="1:5" x14ac:dyDescent="0.2">
      <c r="A15" s="27" t="s">
        <v>42</v>
      </c>
      <c r="B15" s="26">
        <v>2100</v>
      </c>
      <c r="C15" s="26">
        <v>2100</v>
      </c>
      <c r="D15" s="26"/>
      <c r="E15" s="26"/>
    </row>
    <row r="16" spans="1:5" x14ac:dyDescent="0.2">
      <c r="A16" s="28"/>
      <c r="B16" s="32"/>
      <c r="C16" s="32"/>
      <c r="D16" s="32"/>
      <c r="E16" s="32"/>
    </row>
    <row r="17" spans="1:5" x14ac:dyDescent="0.2">
      <c r="A17" s="17"/>
      <c r="B17" s="18"/>
      <c r="C17" s="19"/>
      <c r="D17" s="18"/>
      <c r="E17" s="20"/>
    </row>
    <row r="18" spans="1:5" x14ac:dyDescent="0.2">
      <c r="A18" s="58" t="s">
        <v>6</v>
      </c>
      <c r="B18" s="33">
        <f>SUM(B10:B17)</f>
        <v>2100</v>
      </c>
      <c r="C18" s="33">
        <f>SUM(C10:C17)</f>
        <v>2100</v>
      </c>
      <c r="D18" s="33">
        <f>SUM(D9:D17)</f>
        <v>1900</v>
      </c>
      <c r="E18" s="34">
        <f>SUM(E9:E17)</f>
        <v>1188.1300000000001</v>
      </c>
    </row>
    <row r="19" spans="1:5" x14ac:dyDescent="0.2">
      <c r="A19" s="23"/>
      <c r="B19" s="24"/>
      <c r="C19" s="24"/>
      <c r="D19" s="24"/>
      <c r="E19" s="116"/>
    </row>
    <row r="20" spans="1:5" x14ac:dyDescent="0.2">
      <c r="A20" s="25" t="s">
        <v>7</v>
      </c>
      <c r="B20" s="119" t="s">
        <v>8</v>
      </c>
      <c r="C20" s="120"/>
      <c r="D20" s="121"/>
      <c r="E20" s="117"/>
    </row>
    <row r="21" spans="1:5" x14ac:dyDescent="0.2">
      <c r="A21" s="30">
        <f>B18 - D18</f>
        <v>200</v>
      </c>
      <c r="B21" s="122">
        <f>(B18 / D18)*100</f>
        <v>110.5263157894737</v>
      </c>
      <c r="C21" s="123"/>
      <c r="D21" s="124"/>
      <c r="E21" s="118"/>
    </row>
    <row r="22" spans="1:5" x14ac:dyDescent="0.2">
      <c r="A22" s="106" t="s">
        <v>32</v>
      </c>
      <c r="B22" s="125" t="s">
        <v>8</v>
      </c>
      <c r="C22" s="126"/>
      <c r="D22" s="127"/>
      <c r="E22" s="117"/>
    </row>
    <row r="23" spans="1:5" x14ac:dyDescent="0.2">
      <c r="A23" s="107">
        <f>C18 -E18</f>
        <v>911.86999999999989</v>
      </c>
      <c r="B23" s="128">
        <f>(C18/E18)*100</f>
        <v>176.74833561983957</v>
      </c>
      <c r="C23" s="129"/>
      <c r="D23" s="130"/>
      <c r="E23" s="118"/>
    </row>
  </sheetData>
  <mergeCells count="11">
    <mergeCell ref="A1:E1"/>
    <mergeCell ref="A3:E3"/>
    <mergeCell ref="A5:E5"/>
    <mergeCell ref="B7:C7"/>
    <mergeCell ref="D7:E7"/>
    <mergeCell ref="E19:E21"/>
    <mergeCell ref="B20:D20"/>
    <mergeCell ref="B21:D21"/>
    <mergeCell ref="E22:E23"/>
    <mergeCell ref="B22:D22"/>
    <mergeCell ref="B23:D23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2"/>
  <dimension ref="A1:E21"/>
  <sheetViews>
    <sheetView workbookViewId="0">
      <selection activeCell="B21" sqref="B21:D21"/>
    </sheetView>
  </sheetViews>
  <sheetFormatPr defaultColWidth="20.7109375" defaultRowHeight="12.75" x14ac:dyDescent="0.2"/>
  <cols>
    <col min="1" max="1" width="59.85546875" style="1" customWidth="1"/>
    <col min="2" max="5" width="16.5703125" style="1" customWidth="1"/>
    <col min="6" max="16384" width="20.7109375" style="1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2"/>
      <c r="B2" s="3"/>
      <c r="C2" s="3"/>
      <c r="D2" s="3"/>
      <c r="E2" s="4"/>
    </row>
    <row r="3" spans="1:5" ht="18" x14ac:dyDescent="0.2">
      <c r="A3" s="134" t="s">
        <v>11</v>
      </c>
      <c r="B3" s="135"/>
      <c r="C3" s="135"/>
      <c r="D3" s="136"/>
      <c r="E3" s="137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12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43</v>
      </c>
      <c r="B9" s="26"/>
      <c r="C9" s="26"/>
      <c r="D9" s="26">
        <v>91000</v>
      </c>
      <c r="E9" s="26">
        <v>87176</v>
      </c>
    </row>
    <row r="10" spans="1:5" x14ac:dyDescent="0.2">
      <c r="A10" s="27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/>
      <c r="B12" s="26"/>
      <c r="C12" s="26"/>
      <c r="D12" s="26"/>
      <c r="E12" s="26"/>
    </row>
    <row r="13" spans="1:5" x14ac:dyDescent="0.2">
      <c r="A13" s="27" t="s">
        <v>44</v>
      </c>
      <c r="B13" s="26">
        <v>34176</v>
      </c>
      <c r="C13" s="26">
        <v>34152.28</v>
      </c>
      <c r="D13" s="26"/>
      <c r="E13" s="26"/>
    </row>
    <row r="14" spans="1:5" x14ac:dyDescent="0.2">
      <c r="A14" s="28"/>
      <c r="B14" s="32"/>
      <c r="C14" s="32"/>
      <c r="D14" s="32"/>
      <c r="E14" s="32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34176</v>
      </c>
      <c r="C16" s="33">
        <f>SUM(C9:C15)</f>
        <v>34152.28</v>
      </c>
      <c r="D16" s="33">
        <f>SUM(D9:D15)</f>
        <v>91000</v>
      </c>
      <c r="E16" s="34">
        <f>SUM(E9:E15)</f>
        <v>87176</v>
      </c>
    </row>
    <row r="17" spans="1:5" x14ac:dyDescent="0.2">
      <c r="A17" s="23"/>
      <c r="B17" s="24"/>
      <c r="C17" s="24"/>
      <c r="D17" s="24"/>
      <c r="E17" s="116"/>
    </row>
    <row r="18" spans="1:5" x14ac:dyDescent="0.2">
      <c r="A18" s="25" t="s">
        <v>7</v>
      </c>
      <c r="B18" s="119" t="s">
        <v>8</v>
      </c>
      <c r="C18" s="120"/>
      <c r="D18" s="121"/>
      <c r="E18" s="117"/>
    </row>
    <row r="19" spans="1:5" x14ac:dyDescent="0.2">
      <c r="A19" s="30">
        <f>B16 - D16</f>
        <v>-56824</v>
      </c>
      <c r="B19" s="122">
        <f>(B16 / D16)*100</f>
        <v>37.556043956043958</v>
      </c>
      <c r="C19" s="123"/>
      <c r="D19" s="124"/>
      <c r="E19" s="118"/>
    </row>
    <row r="20" spans="1:5" x14ac:dyDescent="0.2">
      <c r="A20" s="106" t="s">
        <v>32</v>
      </c>
      <c r="B20" s="125" t="s">
        <v>8</v>
      </c>
      <c r="C20" s="126"/>
      <c r="D20" s="127"/>
      <c r="E20" s="117"/>
    </row>
    <row r="21" spans="1:5" x14ac:dyDescent="0.2">
      <c r="A21" s="107">
        <f xml:space="preserve"> C16- E16</f>
        <v>-53023.72</v>
      </c>
      <c r="B21" s="128">
        <f>(C16/E16)*100</f>
        <v>39.176241167293753</v>
      </c>
      <c r="C21" s="129"/>
      <c r="D21" s="130"/>
      <c r="E21" s="118"/>
    </row>
  </sheetData>
  <mergeCells count="11">
    <mergeCell ref="A1:E1"/>
    <mergeCell ref="A3:E3"/>
    <mergeCell ref="A5:E5"/>
    <mergeCell ref="B7:C7"/>
    <mergeCell ref="D7:E7"/>
    <mergeCell ref="E17:E19"/>
    <mergeCell ref="B18:D18"/>
    <mergeCell ref="B19:D19"/>
    <mergeCell ref="E20:E21"/>
    <mergeCell ref="B20:D20"/>
    <mergeCell ref="B21:D21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A94A-C31A-402D-8CDB-22F9B74419F6}">
  <dimension ref="A1:E21"/>
  <sheetViews>
    <sheetView workbookViewId="0">
      <selection activeCell="A21" sqref="A21"/>
    </sheetView>
  </sheetViews>
  <sheetFormatPr defaultColWidth="20.7109375" defaultRowHeight="12.75" x14ac:dyDescent="0.2"/>
  <cols>
    <col min="1" max="1" width="59.85546875" style="1" customWidth="1"/>
    <col min="2" max="5" width="16.5703125" style="1" customWidth="1"/>
    <col min="6" max="16384" width="20.7109375" style="1"/>
  </cols>
  <sheetData>
    <row r="1" spans="1:5" ht="18" x14ac:dyDescent="0.2">
      <c r="A1" s="131" t="s">
        <v>22</v>
      </c>
      <c r="B1" s="132"/>
      <c r="C1" s="132"/>
      <c r="D1" s="132"/>
      <c r="E1" s="133"/>
    </row>
    <row r="2" spans="1:5" x14ac:dyDescent="0.2">
      <c r="A2" s="2"/>
      <c r="B2" s="3"/>
      <c r="C2" s="3"/>
      <c r="D2" s="3"/>
      <c r="E2" s="4"/>
    </row>
    <row r="3" spans="1:5" ht="18" x14ac:dyDescent="0.2">
      <c r="A3" s="134" t="s">
        <v>52</v>
      </c>
      <c r="B3" s="135"/>
      <c r="C3" s="135"/>
      <c r="D3" s="136"/>
      <c r="E3" s="137"/>
    </row>
    <row r="4" spans="1:5" ht="18" x14ac:dyDescent="0.2">
      <c r="A4" s="5"/>
      <c r="B4" s="6"/>
      <c r="C4" s="6"/>
      <c r="D4" s="7"/>
      <c r="E4" s="8"/>
    </row>
    <row r="5" spans="1:5" ht="18" x14ac:dyDescent="0.2">
      <c r="A5" s="138" t="s">
        <v>53</v>
      </c>
      <c r="B5" s="136"/>
      <c r="C5" s="136"/>
      <c r="D5" s="136"/>
      <c r="E5" s="137"/>
    </row>
    <row r="6" spans="1:5" ht="15" x14ac:dyDescent="0.2">
      <c r="A6" s="9"/>
      <c r="B6" s="10"/>
      <c r="C6" s="10"/>
      <c r="D6" s="10"/>
      <c r="E6" s="11"/>
    </row>
    <row r="7" spans="1:5" ht="15" x14ac:dyDescent="0.2">
      <c r="A7" s="12" t="s">
        <v>0</v>
      </c>
      <c r="B7" s="139" t="s">
        <v>1</v>
      </c>
      <c r="C7" s="140"/>
      <c r="D7" s="139" t="s">
        <v>2</v>
      </c>
      <c r="E7" s="140"/>
    </row>
    <row r="8" spans="1:5" ht="15" x14ac:dyDescent="0.2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49</v>
      </c>
      <c r="B9" s="26"/>
      <c r="C9" s="26"/>
      <c r="D9" s="26">
        <v>13500</v>
      </c>
      <c r="E9" s="26">
        <v>3500</v>
      </c>
    </row>
    <row r="10" spans="1:5" x14ac:dyDescent="0.2">
      <c r="A10" s="27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/>
      <c r="B12" s="26"/>
      <c r="C12" s="26"/>
      <c r="D12" s="26"/>
      <c r="E12" s="26"/>
    </row>
    <row r="13" spans="1:5" x14ac:dyDescent="0.2">
      <c r="A13" s="27" t="s">
        <v>50</v>
      </c>
      <c r="B13" s="26">
        <v>7125</v>
      </c>
      <c r="C13" s="26">
        <v>7250</v>
      </c>
      <c r="D13" s="26"/>
      <c r="E13" s="26"/>
    </row>
    <row r="14" spans="1:5" x14ac:dyDescent="0.2">
      <c r="A14" s="28"/>
      <c r="B14" s="32"/>
      <c r="C14" s="32"/>
      <c r="D14" s="32"/>
      <c r="E14" s="32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7125</v>
      </c>
      <c r="C16" s="33">
        <f>SUM(C9:C15)</f>
        <v>7250</v>
      </c>
      <c r="D16" s="33">
        <f>SUM(D9:D15)</f>
        <v>13500</v>
      </c>
      <c r="E16" s="34">
        <f>SUM(E9:E15)</f>
        <v>3500</v>
      </c>
    </row>
    <row r="17" spans="1:5" x14ac:dyDescent="0.2">
      <c r="A17" s="23"/>
      <c r="B17" s="24"/>
      <c r="C17" s="24"/>
      <c r="D17" s="24"/>
      <c r="E17" s="116"/>
    </row>
    <row r="18" spans="1:5" x14ac:dyDescent="0.2">
      <c r="A18" s="25" t="s">
        <v>7</v>
      </c>
      <c r="B18" s="119" t="s">
        <v>8</v>
      </c>
      <c r="C18" s="120"/>
      <c r="D18" s="121"/>
      <c r="E18" s="117"/>
    </row>
    <row r="19" spans="1:5" x14ac:dyDescent="0.2">
      <c r="A19" s="30">
        <f>B16 - D16</f>
        <v>-6375</v>
      </c>
      <c r="B19" s="122">
        <f>(B16 / D16)*100</f>
        <v>52.777777777777779</v>
      </c>
      <c r="C19" s="123"/>
      <c r="D19" s="124"/>
      <c r="E19" s="118"/>
    </row>
    <row r="20" spans="1:5" x14ac:dyDescent="0.2">
      <c r="A20" s="106" t="s">
        <v>32</v>
      </c>
      <c r="B20" s="125" t="s">
        <v>8</v>
      </c>
      <c r="C20" s="126"/>
      <c r="D20" s="127"/>
      <c r="E20" s="117"/>
    </row>
    <row r="21" spans="1:5" x14ac:dyDescent="0.2">
      <c r="A21" s="107">
        <f xml:space="preserve"> C16- E16</f>
        <v>3750</v>
      </c>
      <c r="B21" s="128">
        <f>(C16/E16)*100</f>
        <v>207.14285714285717</v>
      </c>
      <c r="C21" s="129"/>
      <c r="D21" s="130"/>
      <c r="E21" s="118"/>
    </row>
  </sheetData>
  <mergeCells count="11">
    <mergeCell ref="B20:D20"/>
    <mergeCell ref="E20:E21"/>
    <mergeCell ref="B21:D21"/>
    <mergeCell ref="A1:E1"/>
    <mergeCell ref="A3:E3"/>
    <mergeCell ref="A5:E5"/>
    <mergeCell ref="B7:C7"/>
    <mergeCell ref="D7:E7"/>
    <mergeCell ref="E17:E19"/>
    <mergeCell ref="B18:D18"/>
    <mergeCell ref="B19:D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4"/>
  <dimension ref="A1:AB16"/>
  <sheetViews>
    <sheetView tabSelected="1" workbookViewId="0">
      <selection activeCell="G16" sqref="G16"/>
    </sheetView>
  </sheetViews>
  <sheetFormatPr defaultColWidth="14.28515625" defaultRowHeight="12.75" x14ac:dyDescent="0.2"/>
  <cols>
    <col min="1" max="1" width="33.85546875" style="1" customWidth="1"/>
    <col min="2" max="2" width="18.42578125" style="1" customWidth="1"/>
    <col min="3" max="3" width="17.7109375" style="1" customWidth="1"/>
    <col min="4" max="4" width="18.28515625" style="1" customWidth="1"/>
    <col min="5" max="5" width="17.85546875" style="1" customWidth="1"/>
    <col min="6" max="16384" width="14.28515625" style="1"/>
  </cols>
  <sheetData>
    <row r="1" spans="1:28" ht="18" x14ac:dyDescent="0.25">
      <c r="A1" s="162" t="s">
        <v>22</v>
      </c>
      <c r="B1" s="163"/>
      <c r="C1" s="163"/>
      <c r="D1" s="163"/>
      <c r="E1" s="163"/>
      <c r="F1" s="163"/>
      <c r="G1" s="164"/>
    </row>
    <row r="2" spans="1:28" x14ac:dyDescent="0.2">
      <c r="A2" s="61"/>
      <c r="D2" s="62"/>
      <c r="G2" s="99"/>
    </row>
    <row r="3" spans="1:28" ht="15" x14ac:dyDescent="0.2">
      <c r="A3" s="165" t="s">
        <v>12</v>
      </c>
      <c r="B3" s="166"/>
      <c r="C3" s="166"/>
      <c r="D3" s="166"/>
      <c r="E3" s="166"/>
      <c r="F3" s="166"/>
      <c r="G3" s="167"/>
    </row>
    <row r="4" spans="1:28" x14ac:dyDescent="0.2">
      <c r="A4" s="61"/>
      <c r="E4" s="62"/>
      <c r="G4" s="100"/>
    </row>
    <row r="5" spans="1:28" ht="18" x14ac:dyDescent="0.25">
      <c r="A5" s="168" t="s">
        <v>54</v>
      </c>
      <c r="B5" s="169"/>
      <c r="C5" s="169"/>
      <c r="D5" s="169"/>
      <c r="E5" s="169"/>
      <c r="F5" s="169"/>
      <c r="G5" s="170"/>
    </row>
    <row r="6" spans="1:28" ht="15" x14ac:dyDescent="0.2">
      <c r="A6" s="63"/>
      <c r="B6" s="64"/>
      <c r="C6" s="64"/>
      <c r="D6" s="64"/>
      <c r="G6" s="99"/>
    </row>
    <row r="7" spans="1:28" ht="12.6" customHeight="1" x14ac:dyDescent="0.2">
      <c r="A7" s="160" t="s">
        <v>13</v>
      </c>
      <c r="B7" s="171" t="s">
        <v>1</v>
      </c>
      <c r="C7" s="136"/>
      <c r="D7" s="171" t="s">
        <v>2</v>
      </c>
      <c r="E7" s="137"/>
      <c r="F7" s="156" t="s">
        <v>14</v>
      </c>
      <c r="G7" s="158" t="s">
        <v>28</v>
      </c>
    </row>
    <row r="8" spans="1:28" x14ac:dyDescent="0.2">
      <c r="A8" s="161"/>
      <c r="B8" s="65" t="s">
        <v>29</v>
      </c>
      <c r="C8" s="65" t="s">
        <v>4</v>
      </c>
      <c r="D8" s="65" t="s">
        <v>29</v>
      </c>
      <c r="E8" s="65" t="s">
        <v>5</v>
      </c>
      <c r="F8" s="157"/>
      <c r="G8" s="159"/>
    </row>
    <row r="9" spans="1:28" x14ac:dyDescent="0.2">
      <c r="A9" s="94" t="s">
        <v>21</v>
      </c>
      <c r="B9" s="66">
        <f>Centri_sportivi_Entrate_totali_stanziato</f>
        <v>1300</v>
      </c>
      <c r="C9" s="67">
        <f>Centri_sportivi_Entrate_totali_accertato</f>
        <v>1109.45</v>
      </c>
      <c r="D9" s="67">
        <f>Centri_sportivi_Uscite_totali_stanziato</f>
        <v>44488</v>
      </c>
      <c r="E9" s="67">
        <f>Centri_sportivi_Uscite_totali_impegnato</f>
        <v>38457.89</v>
      </c>
      <c r="F9" s="101">
        <f t="shared" ref="F9:G15" si="0">(B9/D9)*100</f>
        <v>2.9221363064197083</v>
      </c>
      <c r="G9" s="101">
        <f t="shared" si="0"/>
        <v>2.8848436562692337</v>
      </c>
    </row>
    <row r="10" spans="1:28" x14ac:dyDescent="0.2">
      <c r="A10" s="94" t="s">
        <v>30</v>
      </c>
      <c r="B10" s="67">
        <f>'Salone Polivalente'!B14</f>
        <v>1500</v>
      </c>
      <c r="C10" s="67">
        <f>Asilo_nido_Entrate_totali_accertato</f>
        <v>1170</v>
      </c>
      <c r="D10" s="67">
        <f>Asilo_nido_Uscite_totali_stanziato</f>
        <v>5110</v>
      </c>
      <c r="E10" s="67">
        <f>Asilo_nido_Uscite_totali_impegnato</f>
        <v>4419.3499999999995</v>
      </c>
      <c r="F10" s="101">
        <f t="shared" si="0"/>
        <v>29.354207436399214</v>
      </c>
      <c r="G10" s="101">
        <f t="shared" si="0"/>
        <v>26.474481541403151</v>
      </c>
    </row>
    <row r="11" spans="1:28" x14ac:dyDescent="0.2">
      <c r="A11" s="94" t="s">
        <v>18</v>
      </c>
      <c r="B11" s="67">
        <f>Mensa!B15</f>
        <v>43500</v>
      </c>
      <c r="C11" s="67">
        <f>Mensa!C15</f>
        <v>47599.01</v>
      </c>
      <c r="D11" s="67">
        <f>Mensa!D15</f>
        <v>82814</v>
      </c>
      <c r="E11" s="67">
        <f>Mensa!E15</f>
        <v>80579.09</v>
      </c>
      <c r="F11" s="101">
        <f t="shared" si="0"/>
        <v>52.527350447991886</v>
      </c>
      <c r="G11" s="101">
        <f t="shared" si="0"/>
        <v>59.071168463183199</v>
      </c>
    </row>
    <row r="12" spans="1:28" x14ac:dyDescent="0.2">
      <c r="A12" s="94" t="s">
        <v>31</v>
      </c>
      <c r="B12" s="67">
        <f>'illuminazione votiva'!B16</f>
        <v>1500</v>
      </c>
      <c r="C12" s="67">
        <f>'illuminazione votiva'!C16</f>
        <v>1500</v>
      </c>
      <c r="D12" s="67">
        <f>'illuminazione votiva'!D16</f>
        <v>1500</v>
      </c>
      <c r="E12" s="67">
        <f>'illuminazione votiva'!E16</f>
        <v>1500</v>
      </c>
      <c r="F12" s="101">
        <f t="shared" si="0"/>
        <v>100</v>
      </c>
      <c r="G12" s="101">
        <f t="shared" si="0"/>
        <v>100</v>
      </c>
    </row>
    <row r="13" spans="1:28" x14ac:dyDescent="0.2">
      <c r="A13" s="94" t="s">
        <v>15</v>
      </c>
      <c r="B13" s="67">
        <f>'Peso Pubblico'!B18</f>
        <v>2100</v>
      </c>
      <c r="C13" s="67">
        <f>'Peso Pubblico'!C18</f>
        <v>2100</v>
      </c>
      <c r="D13" s="67">
        <f>'Peso Pubblico'!D18</f>
        <v>1900</v>
      </c>
      <c r="E13" s="67">
        <f>'Peso Pubblico'!E18</f>
        <v>1188.1300000000001</v>
      </c>
      <c r="F13" s="101">
        <f t="shared" si="0"/>
        <v>110.5263157894737</v>
      </c>
      <c r="G13" s="101">
        <f t="shared" si="0"/>
        <v>176.74833561983957</v>
      </c>
    </row>
    <row r="14" spans="1:28" x14ac:dyDescent="0.2">
      <c r="A14" s="95" t="s">
        <v>16</v>
      </c>
      <c r="B14" s="68">
        <f>'Trasporto Scolastico'!B16</f>
        <v>34176</v>
      </c>
      <c r="C14" s="68">
        <f>'Trasporto Scolastico'!C16</f>
        <v>34152.28</v>
      </c>
      <c r="D14" s="68">
        <f>'Trasporto Scolastico'!D16</f>
        <v>91000</v>
      </c>
      <c r="E14" s="68">
        <f>'Trasporto Scolastico'!E16</f>
        <v>87176</v>
      </c>
      <c r="F14" s="108">
        <f t="shared" si="0"/>
        <v>37.556043956043958</v>
      </c>
      <c r="G14" s="114">
        <f t="shared" si="0"/>
        <v>39.176241167293753</v>
      </c>
    </row>
    <row r="15" spans="1:28" s="113" customFormat="1" x14ac:dyDescent="0.2">
      <c r="A15" s="109" t="s">
        <v>51</v>
      </c>
      <c r="B15" s="110">
        <v>2000</v>
      </c>
      <c r="C15" s="111">
        <v>807.5</v>
      </c>
      <c r="D15" s="111">
        <v>3500</v>
      </c>
      <c r="E15" s="111">
        <v>3500</v>
      </c>
      <c r="F15" s="112">
        <f>(B15/D15)*100</f>
        <v>57.142857142857139</v>
      </c>
      <c r="G15" s="115">
        <f t="shared" si="0"/>
        <v>23.071428571428569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69" t="s">
        <v>17</v>
      </c>
      <c r="B16" s="70">
        <f>SUM(B9:B15)</f>
        <v>86076</v>
      </c>
      <c r="C16" s="70">
        <f>SUM(C9:C15)</f>
        <v>88438.239999999991</v>
      </c>
      <c r="D16" s="70">
        <f>SUM(D9:D15)</f>
        <v>230312</v>
      </c>
      <c r="E16" s="70">
        <f>SUM(E9:E15)</f>
        <v>216820.46</v>
      </c>
      <c r="F16" s="70">
        <f>(B16/D16)*100</f>
        <v>37.373649657855431</v>
      </c>
      <c r="G16" s="102">
        <f>(C16/E16)*100</f>
        <v>40.78869678627192</v>
      </c>
      <c r="H16" s="71"/>
    </row>
  </sheetData>
  <mergeCells count="8">
    <mergeCell ref="F7:F8"/>
    <mergeCell ref="G7:G8"/>
    <mergeCell ref="A7:A8"/>
    <mergeCell ref="A1:G1"/>
    <mergeCell ref="A3:G3"/>
    <mergeCell ref="A5:G5"/>
    <mergeCell ref="B7:C7"/>
    <mergeCell ref="D7:E7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Salone Polivalente</vt:lpstr>
      <vt:lpstr>Impianti sportivi</vt:lpstr>
      <vt:lpstr>Mensa</vt:lpstr>
      <vt:lpstr>illuminazione votiva</vt:lpstr>
      <vt:lpstr>Peso Pubblico</vt:lpstr>
      <vt:lpstr>Trasporto Scolastico</vt:lpstr>
      <vt:lpstr>doposcuola</vt:lpstr>
      <vt:lpstr>Riepilogo Generale</vt:lpstr>
      <vt:lpstr>Asilo_nido_Entrate_totali_accertato</vt:lpstr>
      <vt:lpstr>Asilo_nido_Uscite_totali_impegnato</vt:lpstr>
      <vt:lpstr>Asilo_nido_Uscite_totali_stanziato</vt:lpstr>
      <vt:lpstr>Centri_sportivi_Entrate_totali_accertato</vt:lpstr>
      <vt:lpstr>Centri_sportivi_Entrate_totali_stanziato</vt:lpstr>
      <vt:lpstr>Centri_sportivi_Uscite_totali_impegnato</vt:lpstr>
      <vt:lpstr>Centri_sportivi_Uscite_totali_stanziato</vt:lpstr>
    </vt:vector>
  </TitlesOfParts>
  <Company>Comune di Savigliano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Savigliano</dc:creator>
  <cp:lastModifiedBy>Marilena</cp:lastModifiedBy>
  <cp:lastPrinted>2025-03-05T09:57:36Z</cp:lastPrinted>
  <dcterms:created xsi:type="dcterms:W3CDTF">2003-04-02T14:24:48Z</dcterms:created>
  <dcterms:modified xsi:type="dcterms:W3CDTF">2025-03-05T09:57:38Z</dcterms:modified>
</cp:coreProperties>
</file>